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Controles Internos\Rotinas de Compliance\Integr_Segur\INT9 - Estatísticas PV Site\"/>
    </mc:Choice>
  </mc:AlternateContent>
  <bookViews>
    <workbookView xWindow="0" yWindow="0" windowWidth="24000" windowHeight="1032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  <c r="E9" i="1"/>
  <c r="C9" i="1"/>
  <c r="B9" i="1"/>
  <c r="C8" i="1"/>
  <c r="B8" i="1"/>
  <c r="E7" i="1"/>
  <c r="D7" i="1"/>
  <c r="C7" i="1"/>
  <c r="B7" i="1"/>
  <c r="C6" i="1"/>
  <c r="B6" i="1"/>
  <c r="E58" i="1" l="1"/>
  <c r="D58" i="1"/>
  <c r="C58" i="1"/>
  <c r="B58" i="1"/>
  <c r="E57" i="1"/>
  <c r="C57" i="1"/>
  <c r="B57" i="1"/>
  <c r="E56" i="1"/>
  <c r="D56" i="1"/>
  <c r="C56" i="1"/>
  <c r="B56" i="1"/>
  <c r="E55" i="1"/>
  <c r="D55" i="1"/>
  <c r="C55" i="1"/>
  <c r="B55" i="1"/>
  <c r="C54" i="1"/>
  <c r="B54" i="1"/>
  <c r="C53" i="1"/>
  <c r="B53" i="1"/>
  <c r="C52" i="1"/>
  <c r="B52" i="1"/>
  <c r="J55" i="1"/>
  <c r="I55" i="1"/>
  <c r="L54" i="1"/>
  <c r="J54" i="1"/>
  <c r="I54" i="1"/>
  <c r="L53" i="1"/>
  <c r="K53" i="1"/>
  <c r="J53" i="1"/>
  <c r="I53" i="1"/>
  <c r="L52" i="1"/>
  <c r="J52" i="1"/>
  <c r="I52" i="1"/>
</calcChain>
</file>

<file path=xl/sharedStrings.xml><?xml version="1.0" encoding="utf-8"?>
<sst xmlns="http://schemas.openxmlformats.org/spreadsheetml/2006/main" count="251" uniqueCount="30">
  <si>
    <t>JANEIRO/2018</t>
  </si>
  <si>
    <t>MARÇO/2018</t>
  </si>
  <si>
    <t>I</t>
  </si>
  <si>
    <t>II</t>
  </si>
  <si>
    <t>III</t>
  </si>
  <si>
    <t>IV</t>
  </si>
  <si>
    <t>DIS</t>
  </si>
  <si>
    <t>FUT</t>
  </si>
  <si>
    <t>OPD</t>
  </si>
  <si>
    <t>OPF</t>
  </si>
  <si>
    <t>SEGMENTO BM&amp;F</t>
  </si>
  <si>
    <t>EOC</t>
  </si>
  <si>
    <t>EOV</t>
  </si>
  <si>
    <t>FRA</t>
  </si>
  <si>
    <t>OPC</t>
  </si>
  <si>
    <t>OPV</t>
  </si>
  <si>
    <t>TER</t>
  </si>
  <si>
    <t>VIS</t>
  </si>
  <si>
    <t>SEGMENTO BOVESPA</t>
  </si>
  <si>
    <t>FEVEREIRO/2018</t>
  </si>
  <si>
    <t>Relação entre quantidade de negócios de pessoas vinculadas e quantidade total de negócios do Participante.</t>
  </si>
  <si>
    <t>Relação entre quantidade de negócios de pessoas vinculadas, exceto carteira própria, e quantidade total de negócios do Participante.</t>
  </si>
  <si>
    <t>Relação entre quantidade de negócios de carteira própria e quantidade total de negócios do Participante.</t>
  </si>
  <si>
    <t>Relação entre quantidade de negócios de pessoas vinculadas cujas contrapartes sejam clientes do participante e quantidade total de negócios de pessoas vinculadas.</t>
  </si>
  <si>
    <t>ABRIL/2018</t>
  </si>
  <si>
    <t>MAIO/2018</t>
  </si>
  <si>
    <t>JUNHO/2018</t>
  </si>
  <si>
    <t>JULHO/2018</t>
  </si>
  <si>
    <t>AGOSTO/2018</t>
  </si>
  <si>
    <t>SETEMBRO/2018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</si>
</sst>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17" fontId="0" fillId="0" borderId="0" xfId="0" quotePrefix="1" applyNumberFormat="1"/>
    <xf numFmtId="10" fontId="0" fillId="0" borderId="1" xfId="1" applyNumberFormat="1" applyFont="1" applyBorder="1"/>
    <xf numFmtId="0" fontId="0" fillId="0" borderId="0" xfId="0" applyAlignment="1">
      <alignment horizontal="center"/>
    </xf>
    <xf numFmtId="10" fontId="1" fillId="0" borderId="1" xfId="1" applyNumberFormat="1" applyFont="1" applyFill="1" applyBorder="1"/>
    <xf numFmtId="10" fontId="0" fillId="0" borderId="1" xfId="0" applyNumberFormat="1" applyBorder="1"/>
    <xf numFmtId="10" fontId="0" fillId="0" borderId="4" xfId="1" applyNumberFormat="1" applyFont="1" applyBorder="1"/>
    <xf numFmtId="0" fontId="2" fillId="2" borderId="0" xfId="0" applyFont="1" applyFill="1" applyBorder="1" applyAlignment="1">
      <alignment horizontal="center"/>
    </xf>
    <xf numFmtId="10" fontId="0" fillId="0" borderId="5" xfId="1" applyNumberFormat="1" applyFont="1" applyBorder="1"/>
    <xf numFmtId="10" fontId="0" fillId="0" borderId="6" xfId="1" applyNumberFormat="1" applyFont="1" applyBorder="1"/>
    <xf numFmtId="0" fontId="2" fillId="2" borderId="0" xfId="0" applyFont="1" applyFill="1" applyBorder="1" applyAlignment="1">
      <alignment horizontal="center" vertical="center"/>
    </xf>
    <xf numFmtId="10" fontId="0" fillId="0" borderId="6" xfId="0" applyNumberFormat="1" applyBorder="1"/>
    <xf numFmtId="10" fontId="0" fillId="0" borderId="5" xfId="0" applyNumberFormat="1" applyBorder="1"/>
    <xf numFmtId="10" fontId="0" fillId="0" borderId="4" xfId="0" applyNumberFormat="1" applyBorder="1"/>
    <xf numFmtId="10" fontId="1" fillId="0" borderId="4" xfId="1" applyNumberFormat="1" applyFont="1" applyFill="1" applyBorder="1"/>
    <xf numFmtId="10" fontId="1" fillId="0" borderId="5" xfId="1" applyNumberFormat="1" applyFont="1" applyFill="1" applyBorder="1"/>
    <xf numFmtId="10" fontId="1" fillId="0" borderId="6" xfId="1" applyNumberFormat="1" applyFont="1" applyFill="1" applyBorder="1"/>
    <xf numFmtId="0" fontId="0" fillId="0" borderId="0" xfId="0" applyBorder="1"/>
    <xf numFmtId="10" fontId="1" fillId="0" borderId="0" xfId="1" applyNumberFormat="1" applyFont="1" applyFill="1" applyBorder="1"/>
    <xf numFmtId="10" fontId="0" fillId="0" borderId="0" xfId="1" applyNumberFormat="1" applyFont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0" fillId="0" borderId="1" xfId="1" applyNumberFormat="1" applyFont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17" fontId="3" fillId="2" borderId="2" xfId="0" quotePrefix="1" applyNumberFormat="1" applyFont="1" applyFill="1" applyBorder="1" applyAlignment="1">
      <alignment horizontal="center" vertical="center"/>
    </xf>
    <xf numFmtId="17" fontId="3" fillId="2" borderId="3" xfId="0" quotePrefix="1" applyNumberFormat="1" applyFont="1" applyFill="1" applyBorder="1" applyAlignment="1">
      <alignment horizontal="center" vertical="center"/>
    </xf>
    <xf numFmtId="17" fontId="3" fillId="2" borderId="4" xfId="0" quotePrefix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9"/>
  <sheetViews>
    <sheetView showGridLines="0" tabSelected="1" topLeftCell="A184" workbookViewId="0">
      <selection activeCell="N188" sqref="N188"/>
    </sheetView>
  </sheetViews>
  <sheetFormatPr defaultRowHeight="15" x14ac:dyDescent="0.25"/>
  <sheetData>
    <row r="1" spans="1:12" ht="18.75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7.5" customHeight="1" x14ac:dyDescent="0.25">
      <c r="A2" s="1"/>
    </row>
    <row r="3" spans="1:12" s="17" customFormat="1" x14ac:dyDescent="0.25">
      <c r="A3" s="38" t="s">
        <v>18</v>
      </c>
      <c r="B3" s="38"/>
      <c r="C3" s="38"/>
      <c r="D3" s="38"/>
      <c r="E3" s="38"/>
      <c r="F3" s="20"/>
      <c r="H3" s="38" t="s">
        <v>10</v>
      </c>
      <c r="I3" s="38"/>
      <c r="J3" s="38"/>
      <c r="K3" s="38"/>
      <c r="L3" s="38"/>
    </row>
    <row r="4" spans="1:12" ht="6.75" customHeight="1" x14ac:dyDescent="0.25">
      <c r="F4" s="21"/>
      <c r="H4" s="3"/>
      <c r="I4" s="3"/>
      <c r="J4" s="3"/>
      <c r="K4" s="3"/>
      <c r="L4" s="3"/>
    </row>
    <row r="5" spans="1:12" x14ac:dyDescent="0.25">
      <c r="B5" s="10" t="s">
        <v>2</v>
      </c>
      <c r="C5" s="10" t="s">
        <v>3</v>
      </c>
      <c r="D5" s="10" t="s">
        <v>4</v>
      </c>
      <c r="E5" s="10" t="s">
        <v>5</v>
      </c>
      <c r="F5" s="22"/>
      <c r="I5" s="7" t="s">
        <v>2</v>
      </c>
      <c r="J5" s="7" t="s">
        <v>3</v>
      </c>
      <c r="K5" s="7" t="s">
        <v>4</v>
      </c>
      <c r="L5" s="7" t="s">
        <v>5</v>
      </c>
    </row>
    <row r="6" spans="1:12" x14ac:dyDescent="0.25">
      <c r="A6" s="7" t="s">
        <v>13</v>
      </c>
      <c r="B6" s="15">
        <f>16/5454</f>
        <v>2.9336266960029336E-3</v>
      </c>
      <c r="C6" s="16">
        <f>16/5454</f>
        <v>2.9336266960029336E-3</v>
      </c>
      <c r="D6" s="16">
        <v>0</v>
      </c>
      <c r="E6" s="16">
        <v>0</v>
      </c>
      <c r="F6" s="18"/>
      <c r="H6" s="7" t="s">
        <v>7</v>
      </c>
      <c r="I6" s="8">
        <v>0.12318904723968015</v>
      </c>
      <c r="J6" s="9">
        <v>0.12302676226726859</v>
      </c>
      <c r="K6" s="9">
        <v>1.6228497241155469E-4</v>
      </c>
      <c r="L6" s="9">
        <v>1.1976047904191617E-4</v>
      </c>
    </row>
    <row r="7" spans="1:12" x14ac:dyDescent="0.25">
      <c r="A7" s="7" t="s">
        <v>14</v>
      </c>
      <c r="B7" s="14">
        <f>172/16768</f>
        <v>1.0257633587786259E-2</v>
      </c>
      <c r="C7" s="4">
        <f>148/16768</f>
        <v>8.8263358778625962E-3</v>
      </c>
      <c r="D7" s="4">
        <f>24/16768</f>
        <v>1.4312977099236641E-3</v>
      </c>
      <c r="E7" s="4">
        <f>2/172</f>
        <v>1.1627906976744186E-2</v>
      </c>
      <c r="F7" s="18"/>
    </row>
    <row r="8" spans="1:12" x14ac:dyDescent="0.25">
      <c r="A8" s="7" t="s">
        <v>15</v>
      </c>
      <c r="B8" s="14">
        <f>21/6073</f>
        <v>3.4579285361435864E-3</v>
      </c>
      <c r="C8" s="4">
        <f>21/6073</f>
        <v>3.4579285361435864E-3</v>
      </c>
      <c r="D8" s="4">
        <v>0</v>
      </c>
      <c r="E8" s="4">
        <v>0</v>
      </c>
      <c r="F8" s="18"/>
    </row>
    <row r="9" spans="1:12" x14ac:dyDescent="0.25">
      <c r="A9" s="7" t="s">
        <v>16</v>
      </c>
      <c r="B9" s="14">
        <f>10/358</f>
        <v>2.7932960893854747E-2</v>
      </c>
      <c r="C9" s="4">
        <f>10/358</f>
        <v>2.7932960893854747E-2</v>
      </c>
      <c r="D9" s="4">
        <v>0</v>
      </c>
      <c r="E9" s="4">
        <f>10/10</f>
        <v>1</v>
      </c>
      <c r="F9" s="18"/>
    </row>
    <row r="10" spans="1:12" x14ac:dyDescent="0.25">
      <c r="A10" s="7" t="s">
        <v>17</v>
      </c>
      <c r="B10" s="14">
        <f>968/106504</f>
        <v>9.0888605122812285E-3</v>
      </c>
      <c r="C10" s="4">
        <f>878/106504</f>
        <v>8.2438218282881396E-3</v>
      </c>
      <c r="D10" s="4">
        <f>90/106504</f>
        <v>8.4503868399308949E-4</v>
      </c>
      <c r="E10" s="4">
        <f>90/968</f>
        <v>9.2975206611570244E-2</v>
      </c>
      <c r="F10" s="18"/>
    </row>
    <row r="11" spans="1:12" ht="12.75" customHeight="1" x14ac:dyDescent="0.25"/>
    <row r="12" spans="1:12" ht="12" customHeight="1" x14ac:dyDescent="0.25">
      <c r="A12" s="23" t="s">
        <v>2</v>
      </c>
      <c r="B12" s="24" t="s">
        <v>20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4.5" customHeight="1" x14ac:dyDescent="0.25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2" customHeight="1" x14ac:dyDescent="0.25">
      <c r="A14" s="23" t="s">
        <v>3</v>
      </c>
      <c r="B14" s="39" t="s">
        <v>21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12" customHeight="1" x14ac:dyDescent="0.25">
      <c r="A15" s="25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</row>
    <row r="16" spans="1:12" ht="4.5" customHeight="1" x14ac:dyDescent="0.25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2" customHeight="1" x14ac:dyDescent="0.25">
      <c r="A17" s="23" t="s">
        <v>4</v>
      </c>
      <c r="B17" s="24" t="s">
        <v>22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ht="4.5" customHeight="1" x14ac:dyDescent="0.25">
      <c r="A18" s="25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ht="12" customHeight="1" x14ac:dyDescent="0.25">
      <c r="A19" s="23" t="s">
        <v>5</v>
      </c>
      <c r="B19" s="39" t="s">
        <v>23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 ht="12" customHeight="1" x14ac:dyDescent="0.25">
      <c r="A20" s="24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3" spans="1:12" ht="18.75" x14ac:dyDescent="0.25">
      <c r="A23" s="35" t="s">
        <v>19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</row>
    <row r="24" spans="1:12" ht="7.5" customHeight="1" x14ac:dyDescent="0.25"/>
    <row r="25" spans="1:12" s="17" customFormat="1" x14ac:dyDescent="0.25">
      <c r="A25" s="38" t="s">
        <v>18</v>
      </c>
      <c r="B25" s="38"/>
      <c r="C25" s="38"/>
      <c r="D25" s="38"/>
      <c r="E25" s="38"/>
      <c r="F25" s="20"/>
      <c r="H25" s="38" t="s">
        <v>10</v>
      </c>
      <c r="I25" s="38"/>
      <c r="J25" s="38"/>
      <c r="K25" s="38"/>
      <c r="L25" s="38"/>
    </row>
    <row r="26" spans="1:12" ht="6.75" customHeight="1" x14ac:dyDescent="0.25">
      <c r="F26" s="21"/>
    </row>
    <row r="27" spans="1:12" x14ac:dyDescent="0.25">
      <c r="B27" s="10" t="s">
        <v>2</v>
      </c>
      <c r="C27" s="10" t="s">
        <v>3</v>
      </c>
      <c r="D27" s="10" t="s">
        <v>4</v>
      </c>
      <c r="E27" s="10" t="s">
        <v>5</v>
      </c>
      <c r="F27" s="22"/>
      <c r="I27" s="10" t="s">
        <v>2</v>
      </c>
      <c r="J27" s="10" t="s">
        <v>3</v>
      </c>
      <c r="K27" s="10" t="s">
        <v>4</v>
      </c>
      <c r="L27" s="10" t="s">
        <v>5</v>
      </c>
    </row>
    <row r="28" spans="1:12" x14ac:dyDescent="0.25">
      <c r="A28" s="7" t="s">
        <v>11</v>
      </c>
      <c r="B28" s="8">
        <v>0.13063063063063063</v>
      </c>
      <c r="C28" s="9">
        <v>0.13063063063063063</v>
      </c>
      <c r="D28" s="9">
        <v>0</v>
      </c>
      <c r="E28" s="9">
        <v>3.4482758620689655E-2</v>
      </c>
      <c r="F28" s="19"/>
      <c r="H28" s="7" t="s">
        <v>7</v>
      </c>
      <c r="I28" s="12">
        <v>0.10680000000000001</v>
      </c>
      <c r="J28" s="11">
        <v>0.1061</v>
      </c>
      <c r="K28" s="11">
        <v>8.0000000000000004E-4</v>
      </c>
      <c r="L28" s="11">
        <v>1.01E-2</v>
      </c>
    </row>
    <row r="29" spans="1:12" x14ac:dyDescent="0.25">
      <c r="A29" s="7" t="s">
        <v>12</v>
      </c>
      <c r="B29" s="6">
        <v>0.18181818181818182</v>
      </c>
      <c r="C29" s="2">
        <v>0.18181818181818182</v>
      </c>
      <c r="D29" s="2">
        <v>0</v>
      </c>
      <c r="E29" s="2">
        <v>0</v>
      </c>
      <c r="F29" s="19"/>
      <c r="H29" s="7" t="s">
        <v>9</v>
      </c>
      <c r="I29" s="13">
        <v>0.2</v>
      </c>
      <c r="J29" s="5">
        <v>0.2</v>
      </c>
      <c r="K29" s="5">
        <v>0</v>
      </c>
      <c r="L29" s="5">
        <v>0</v>
      </c>
    </row>
    <row r="30" spans="1:12" x14ac:dyDescent="0.25">
      <c r="A30" s="7" t="s">
        <v>13</v>
      </c>
      <c r="B30" s="6">
        <v>6.6492519591545953E-3</v>
      </c>
      <c r="C30" s="2">
        <v>6.6492519591545953E-3</v>
      </c>
      <c r="D30" s="2">
        <v>0</v>
      </c>
      <c r="E30" s="2">
        <v>0</v>
      </c>
      <c r="F30" s="19"/>
    </row>
    <row r="31" spans="1:12" x14ac:dyDescent="0.25">
      <c r="A31" s="7" t="s">
        <v>14</v>
      </c>
      <c r="B31" s="6">
        <v>0.10149724192277383</v>
      </c>
      <c r="C31" s="2">
        <v>0.10128710270554242</v>
      </c>
      <c r="D31" s="2">
        <v>2.101392172314158E-4</v>
      </c>
      <c r="E31" s="2">
        <v>5.1759834368530024E-4</v>
      </c>
      <c r="F31" s="19"/>
    </row>
    <row r="32" spans="1:12" x14ac:dyDescent="0.25">
      <c r="A32" s="7" t="s">
        <v>15</v>
      </c>
      <c r="B32" s="6">
        <v>8.214440121054907E-2</v>
      </c>
      <c r="C32" s="2">
        <v>8.214440121054907E-2</v>
      </c>
      <c r="D32" s="2">
        <v>0</v>
      </c>
      <c r="E32" s="2">
        <v>0</v>
      </c>
      <c r="F32" s="19"/>
    </row>
    <row r="33" spans="1:12" x14ac:dyDescent="0.25">
      <c r="A33" s="7" t="s">
        <v>16</v>
      </c>
      <c r="B33" s="6">
        <v>3.1007751937984496E-2</v>
      </c>
      <c r="C33" s="2">
        <v>3.1007751937984496E-2</v>
      </c>
      <c r="D33" s="2">
        <v>0</v>
      </c>
      <c r="E33" s="2">
        <v>1</v>
      </c>
      <c r="F33" s="19"/>
    </row>
    <row r="34" spans="1:12" x14ac:dyDescent="0.25">
      <c r="A34" s="7" t="s">
        <v>17</v>
      </c>
      <c r="B34" s="6">
        <v>1.0713675514326778E-2</v>
      </c>
      <c r="C34" s="2">
        <v>9.4473311289560696E-3</v>
      </c>
      <c r="D34" s="2">
        <v>1.2663443853707073E-3</v>
      </c>
      <c r="E34" s="2">
        <v>1.8761726078799251E-2</v>
      </c>
      <c r="F34" s="19"/>
    </row>
    <row r="36" spans="1:12" ht="12" customHeight="1" x14ac:dyDescent="0.25">
      <c r="A36" s="23" t="s">
        <v>2</v>
      </c>
      <c r="B36" s="24" t="s">
        <v>20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ht="4.5" customHeight="1" x14ac:dyDescent="0.25">
      <c r="A37" s="2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2" customHeight="1" x14ac:dyDescent="0.25">
      <c r="A38" s="23" t="s">
        <v>3</v>
      </c>
      <c r="B38" s="39" t="s">
        <v>21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ht="12" customHeight="1" x14ac:dyDescent="0.25">
      <c r="A39" s="25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ht="4.5" customHeight="1" x14ac:dyDescent="0.25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</row>
    <row r="41" spans="1:12" ht="12" customHeight="1" x14ac:dyDescent="0.25">
      <c r="A41" s="23" t="s">
        <v>4</v>
      </c>
      <c r="B41" s="24" t="s">
        <v>22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ht="4.5" customHeight="1" x14ac:dyDescent="0.25">
      <c r="A42" s="2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ht="12" customHeight="1" x14ac:dyDescent="0.25">
      <c r="A43" s="23" t="s">
        <v>5</v>
      </c>
      <c r="B43" s="39" t="s">
        <v>23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ht="12" customHeight="1" x14ac:dyDescent="0.25">
      <c r="A44" s="24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7" spans="1:12" ht="18.75" x14ac:dyDescent="0.25">
      <c r="A47" s="35" t="s">
        <v>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7"/>
    </row>
    <row r="48" spans="1:12" ht="7.5" customHeight="1" x14ac:dyDescent="0.25">
      <c r="A48" s="1"/>
    </row>
    <row r="49" spans="1:12" x14ac:dyDescent="0.25">
      <c r="A49" s="38" t="s">
        <v>18</v>
      </c>
      <c r="B49" s="38"/>
      <c r="C49" s="38"/>
      <c r="D49" s="38"/>
      <c r="E49" s="38"/>
      <c r="F49" s="20"/>
      <c r="H49" s="38" t="s">
        <v>10</v>
      </c>
      <c r="I49" s="38"/>
      <c r="J49" s="38"/>
      <c r="K49" s="38"/>
      <c r="L49" s="38"/>
    </row>
    <row r="50" spans="1:12" ht="6.75" customHeight="1" x14ac:dyDescent="0.25">
      <c r="F50" s="21"/>
      <c r="H50" s="3"/>
      <c r="I50" s="3"/>
      <c r="J50" s="3"/>
      <c r="K50" s="3"/>
      <c r="L50" s="3"/>
    </row>
    <row r="51" spans="1:12" x14ac:dyDescent="0.25">
      <c r="B51" s="10" t="s">
        <v>2</v>
      </c>
      <c r="C51" s="10" t="s">
        <v>3</v>
      </c>
      <c r="D51" s="10" t="s">
        <v>4</v>
      </c>
      <c r="E51" s="10" t="s">
        <v>5</v>
      </c>
      <c r="F51" s="22"/>
      <c r="I51" s="7" t="s">
        <v>2</v>
      </c>
      <c r="J51" s="7" t="s">
        <v>3</v>
      </c>
      <c r="K51" s="7" t="s">
        <v>4</v>
      </c>
      <c r="L51" s="7" t="s">
        <v>5</v>
      </c>
    </row>
    <row r="52" spans="1:12" x14ac:dyDescent="0.25">
      <c r="A52" s="7" t="s">
        <v>11</v>
      </c>
      <c r="B52" s="8">
        <f>5/113</f>
        <v>4.4247787610619468E-2</v>
      </c>
      <c r="C52" s="9">
        <f>5/113</f>
        <v>4.4247787610619468E-2</v>
      </c>
      <c r="D52" s="9">
        <v>0</v>
      </c>
      <c r="E52" s="9">
        <v>0</v>
      </c>
      <c r="F52" s="19"/>
      <c r="H52" s="7" t="s">
        <v>6</v>
      </c>
      <c r="I52" s="8">
        <f>4/92</f>
        <v>4.3478260869565216E-2</v>
      </c>
      <c r="J52" s="9">
        <f>4/92</f>
        <v>4.3478260869565216E-2</v>
      </c>
      <c r="K52" s="9">
        <v>0</v>
      </c>
      <c r="L52" s="9">
        <f>2/4</f>
        <v>0.5</v>
      </c>
    </row>
    <row r="53" spans="1:12" x14ac:dyDescent="0.25">
      <c r="A53" s="7" t="s">
        <v>12</v>
      </c>
      <c r="B53" s="6">
        <f>15/30</f>
        <v>0.5</v>
      </c>
      <c r="C53" s="2">
        <f>15/30</f>
        <v>0.5</v>
      </c>
      <c r="D53" s="2">
        <v>0</v>
      </c>
      <c r="E53" s="2">
        <v>0</v>
      </c>
      <c r="F53" s="19"/>
      <c r="H53" s="7" t="s">
        <v>7</v>
      </c>
      <c r="I53" s="6">
        <f>3179/52870</f>
        <v>6.0128617363344052E-2</v>
      </c>
      <c r="J53" s="2">
        <f>3130/52870</f>
        <v>5.9201815774541325E-2</v>
      </c>
      <c r="K53" s="2">
        <f>48/52870</f>
        <v>9.0788727066389257E-4</v>
      </c>
      <c r="L53" s="2">
        <f>125/3179</f>
        <v>3.9320541050644857E-2</v>
      </c>
    </row>
    <row r="54" spans="1:12" x14ac:dyDescent="0.25">
      <c r="A54" s="7" t="s">
        <v>13</v>
      </c>
      <c r="B54" s="6">
        <f>27/4675</f>
        <v>5.7754010695187166E-3</v>
      </c>
      <c r="C54" s="2">
        <f>27/4675</f>
        <v>5.7754010695187166E-3</v>
      </c>
      <c r="D54" s="2">
        <v>0</v>
      </c>
      <c r="E54" s="2">
        <v>0</v>
      </c>
      <c r="F54" s="19"/>
      <c r="H54" s="7" t="s">
        <v>8</v>
      </c>
      <c r="I54" s="6">
        <f>4/8</f>
        <v>0.5</v>
      </c>
      <c r="J54" s="2">
        <f>4/8</f>
        <v>0.5</v>
      </c>
      <c r="K54" s="2">
        <v>0</v>
      </c>
      <c r="L54" s="2">
        <f>4/4</f>
        <v>1</v>
      </c>
    </row>
    <row r="55" spans="1:12" x14ac:dyDescent="0.25">
      <c r="A55" s="7" t="s">
        <v>14</v>
      </c>
      <c r="B55" s="6">
        <f>942/14201</f>
        <v>6.6333356805858737E-2</v>
      </c>
      <c r="C55" s="2">
        <f>940/14201</f>
        <v>6.6192521653404696E-2</v>
      </c>
      <c r="D55" s="2">
        <f>2/14201</f>
        <v>1.4083515245405255E-4</v>
      </c>
      <c r="E55" s="2">
        <f>3/942</f>
        <v>3.1847133757961785E-3</v>
      </c>
      <c r="F55" s="19"/>
      <c r="H55" s="7" t="s">
        <v>9</v>
      </c>
      <c r="I55" s="6">
        <f>7/35</f>
        <v>0.2</v>
      </c>
      <c r="J55" s="2">
        <f>7/35</f>
        <v>0.2</v>
      </c>
      <c r="K55" s="2">
        <v>0</v>
      </c>
      <c r="L55" s="2">
        <v>0</v>
      </c>
    </row>
    <row r="56" spans="1:12" x14ac:dyDescent="0.25">
      <c r="A56" s="7" t="s">
        <v>15</v>
      </c>
      <c r="B56" s="6">
        <f>677/5259</f>
        <v>0.12873169804145274</v>
      </c>
      <c r="C56" s="2">
        <f>667/5259</f>
        <v>0.12683019585472524</v>
      </c>
      <c r="D56" s="2">
        <f>10/5259</f>
        <v>1.9015021867275148E-3</v>
      </c>
      <c r="E56" s="2">
        <f>1/677</f>
        <v>1.4771048744460858E-3</v>
      </c>
      <c r="F56" s="19"/>
    </row>
    <row r="57" spans="1:12" x14ac:dyDescent="0.25">
      <c r="A57" s="7" t="s">
        <v>16</v>
      </c>
      <c r="B57" s="6">
        <f>8/524</f>
        <v>1.5267175572519083E-2</v>
      </c>
      <c r="C57" s="2">
        <f>8/524</f>
        <v>1.5267175572519083E-2</v>
      </c>
      <c r="D57" s="2">
        <v>0</v>
      </c>
      <c r="E57" s="2">
        <f>8/8</f>
        <v>1</v>
      </c>
      <c r="F57" s="19"/>
    </row>
    <row r="58" spans="1:12" x14ac:dyDescent="0.25">
      <c r="A58" s="7" t="s">
        <v>17</v>
      </c>
      <c r="B58" s="6">
        <f>1358/105812</f>
        <v>1.2834083090764753E-2</v>
      </c>
      <c r="C58" s="2">
        <f>1221/105812</f>
        <v>1.1539333912977734E-2</v>
      </c>
      <c r="D58" s="2">
        <f>137/105812</f>
        <v>1.2947491777870184E-3</v>
      </c>
      <c r="E58" s="2">
        <f>28/1358</f>
        <v>2.0618556701030927E-2</v>
      </c>
      <c r="F58" s="19"/>
    </row>
    <row r="60" spans="1:12" ht="12" customHeight="1" x14ac:dyDescent="0.25">
      <c r="A60" s="23" t="s">
        <v>2</v>
      </c>
      <c r="B60" s="24" t="s">
        <v>20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ht="4.5" customHeight="1" x14ac:dyDescent="0.25">
      <c r="A61" s="25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ht="12" customHeight="1" x14ac:dyDescent="0.25">
      <c r="A62" s="23" t="s">
        <v>3</v>
      </c>
      <c r="B62" s="39" t="s">
        <v>21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ht="12" customHeight="1" x14ac:dyDescent="0.25">
      <c r="A63" s="25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ht="4.5" customHeight="1" x14ac:dyDescent="0.25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ht="12" customHeight="1" x14ac:dyDescent="0.25">
      <c r="A65" s="23" t="s">
        <v>4</v>
      </c>
      <c r="B65" s="24" t="s">
        <v>22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ht="4.5" customHeight="1" x14ac:dyDescent="0.25">
      <c r="A66" s="2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ht="12" customHeight="1" x14ac:dyDescent="0.25">
      <c r="A67" s="23" t="s">
        <v>5</v>
      </c>
      <c r="B67" s="39" t="s">
        <v>23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ht="12" customHeight="1" x14ac:dyDescent="0.25">
      <c r="A68" s="24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71" spans="1:12" ht="18.75" x14ac:dyDescent="0.25">
      <c r="A71" s="35" t="s">
        <v>24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7"/>
    </row>
    <row r="72" spans="1:12" ht="5.25" customHeight="1" x14ac:dyDescent="0.25">
      <c r="A72" s="1"/>
    </row>
    <row r="73" spans="1:12" x14ac:dyDescent="0.25">
      <c r="A73" s="38" t="s">
        <v>18</v>
      </c>
      <c r="B73" s="38"/>
      <c r="C73" s="38"/>
      <c r="D73" s="38"/>
      <c r="E73" s="38"/>
      <c r="F73" s="20"/>
      <c r="H73" s="38" t="s">
        <v>10</v>
      </c>
      <c r="I73" s="38"/>
      <c r="J73" s="38"/>
      <c r="K73" s="38"/>
      <c r="L73" s="38"/>
    </row>
    <row r="74" spans="1:12" ht="6" customHeight="1" x14ac:dyDescent="0.25">
      <c r="F74" s="21"/>
      <c r="H74" s="3"/>
      <c r="I74" s="3"/>
      <c r="J74" s="3"/>
      <c r="K74" s="3"/>
      <c r="L74" s="3"/>
    </row>
    <row r="75" spans="1:12" x14ac:dyDescent="0.25">
      <c r="B75" s="10" t="s">
        <v>2</v>
      </c>
      <c r="C75" s="10" t="s">
        <v>3</v>
      </c>
      <c r="D75" s="10" t="s">
        <v>4</v>
      </c>
      <c r="E75" s="10" t="s">
        <v>5</v>
      </c>
      <c r="F75" s="22"/>
      <c r="I75" s="27" t="s">
        <v>2</v>
      </c>
      <c r="J75" s="27" t="s">
        <v>3</v>
      </c>
      <c r="K75" s="27" t="s">
        <v>4</v>
      </c>
      <c r="L75" s="27" t="s">
        <v>5</v>
      </c>
    </row>
    <row r="76" spans="1:12" x14ac:dyDescent="0.25">
      <c r="A76" s="27" t="s">
        <v>11</v>
      </c>
      <c r="B76" s="8">
        <v>1.7543859649122806E-2</v>
      </c>
      <c r="C76" s="9">
        <v>1.7543859649122806E-2</v>
      </c>
      <c r="D76" s="9">
        <v>0</v>
      </c>
      <c r="E76" s="9">
        <v>0</v>
      </c>
      <c r="F76" s="19"/>
      <c r="H76" s="27" t="s">
        <v>7</v>
      </c>
      <c r="I76" s="6">
        <v>0.13005119959378836</v>
      </c>
      <c r="J76" s="2">
        <v>0.12892988617610968</v>
      </c>
      <c r="K76" s="2">
        <v>1.1001565607413363E-3</v>
      </c>
      <c r="L76" s="2">
        <v>2.3263380510818284E-2</v>
      </c>
    </row>
    <row r="77" spans="1:12" x14ac:dyDescent="0.25">
      <c r="A77" s="27" t="s">
        <v>12</v>
      </c>
      <c r="B77" s="6">
        <v>2.8571428571428571E-2</v>
      </c>
      <c r="C77" s="2">
        <v>2.8571428571428571E-2</v>
      </c>
      <c r="D77" s="2">
        <v>0</v>
      </c>
      <c r="E77" s="2">
        <v>0</v>
      </c>
      <c r="F77" s="19"/>
      <c r="H77" s="27" t="s">
        <v>9</v>
      </c>
      <c r="I77" s="6">
        <v>8.4112149532710276E-2</v>
      </c>
      <c r="J77" s="2">
        <v>8.4112149532710276E-2</v>
      </c>
      <c r="K77" s="2">
        <v>0</v>
      </c>
      <c r="L77" s="2">
        <v>0</v>
      </c>
    </row>
    <row r="78" spans="1:12" x14ac:dyDescent="0.25">
      <c r="A78" s="27" t="s">
        <v>13</v>
      </c>
      <c r="B78" s="6">
        <v>4.7355958958168907E-3</v>
      </c>
      <c r="C78" s="2">
        <v>2.1047092870297292E-3</v>
      </c>
      <c r="D78" s="2">
        <v>2.6308866087871611E-3</v>
      </c>
      <c r="E78" s="2">
        <v>5.5555555555555552E-2</v>
      </c>
      <c r="F78" s="19"/>
    </row>
    <row r="79" spans="1:12" x14ac:dyDescent="0.25">
      <c r="A79" s="27" t="s">
        <v>14</v>
      </c>
      <c r="B79" s="6">
        <v>1.7246362848058579E-2</v>
      </c>
      <c r="C79" s="2">
        <v>1.7053666056460162E-2</v>
      </c>
      <c r="D79" s="2">
        <v>1.9269679159841988E-4</v>
      </c>
      <c r="E79" s="2">
        <v>5.5865921787709499E-3</v>
      </c>
      <c r="F79" s="19"/>
    </row>
    <row r="80" spans="1:12" x14ac:dyDescent="0.25">
      <c r="A80" s="27" t="s">
        <v>15</v>
      </c>
      <c r="B80" s="6">
        <v>9.8273572377158037E-3</v>
      </c>
      <c r="C80" s="2">
        <v>9.8273572377158037E-3</v>
      </c>
      <c r="D80" s="2">
        <v>0</v>
      </c>
      <c r="E80" s="2">
        <v>2.7027027027027029E-2</v>
      </c>
      <c r="F80" s="19"/>
    </row>
    <row r="81" spans="1:12" x14ac:dyDescent="0.25">
      <c r="A81" s="27" t="s">
        <v>16</v>
      </c>
      <c r="B81" s="6">
        <v>1.8518518518518517E-2</v>
      </c>
      <c r="C81" s="2">
        <v>1.8518518518518517E-2</v>
      </c>
      <c r="D81" s="2">
        <v>0</v>
      </c>
      <c r="E81" s="29">
        <v>1</v>
      </c>
      <c r="F81" s="19"/>
    </row>
    <row r="82" spans="1:12" x14ac:dyDescent="0.25">
      <c r="A82" s="27" t="s">
        <v>17</v>
      </c>
      <c r="B82" s="6">
        <v>8.1324590782584083E-3</v>
      </c>
      <c r="C82" s="2">
        <v>5.4059153733666682E-3</v>
      </c>
      <c r="D82" s="2">
        <v>2.7265437048917401E-3</v>
      </c>
      <c r="E82" s="2">
        <v>4.2923433874709975E-2</v>
      </c>
      <c r="F82" s="19"/>
      <c r="H82" s="24"/>
      <c r="I82" s="24"/>
      <c r="J82" s="24"/>
      <c r="K82" s="24"/>
      <c r="L82" s="24"/>
    </row>
    <row r="83" spans="1:12" x14ac:dyDescent="0.25">
      <c r="H83" s="24"/>
      <c r="I83" s="24"/>
      <c r="J83" s="24"/>
      <c r="K83" s="24"/>
      <c r="L83" s="24"/>
    </row>
    <row r="84" spans="1:12" x14ac:dyDescent="0.25">
      <c r="A84" s="23" t="s">
        <v>2</v>
      </c>
      <c r="B84" s="24" t="s">
        <v>20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4.5" customHeight="1" x14ac:dyDescent="0.25">
      <c r="A85" s="25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5" customHeight="1" x14ac:dyDescent="0.25">
      <c r="A86" s="23" t="s">
        <v>3</v>
      </c>
      <c r="B86" s="39" t="s">
        <v>21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</row>
    <row r="87" spans="1:12" x14ac:dyDescent="0.25">
      <c r="A87" s="25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</row>
    <row r="88" spans="1:12" ht="4.5" customHeight="1" x14ac:dyDescent="0.25">
      <c r="A88" s="25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x14ac:dyDescent="0.25">
      <c r="A89" s="23" t="s">
        <v>4</v>
      </c>
      <c r="B89" s="24" t="s">
        <v>22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4.5" customHeight="1" x14ac:dyDescent="0.25">
      <c r="A90" s="25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5" customHeight="1" x14ac:dyDescent="0.25">
      <c r="A91" s="23" t="s">
        <v>5</v>
      </c>
      <c r="B91" s="39" t="s">
        <v>23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</row>
    <row r="92" spans="1:12" x14ac:dyDescent="0.25">
      <c r="A92" s="24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</row>
    <row r="95" spans="1:12" ht="18.75" x14ac:dyDescent="0.25">
      <c r="A95" s="35" t="s">
        <v>25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7"/>
    </row>
    <row r="96" spans="1:12" ht="5.25" customHeight="1" x14ac:dyDescent="0.25">
      <c r="A96" s="1"/>
    </row>
    <row r="97" spans="1:12" x14ac:dyDescent="0.25">
      <c r="A97" s="38" t="s">
        <v>18</v>
      </c>
      <c r="B97" s="38"/>
      <c r="C97" s="38"/>
      <c r="D97" s="38"/>
      <c r="E97" s="38"/>
      <c r="F97" s="20"/>
      <c r="H97" s="38" t="s">
        <v>10</v>
      </c>
      <c r="I97" s="38"/>
      <c r="J97" s="38"/>
      <c r="K97" s="38"/>
      <c r="L97" s="38"/>
    </row>
    <row r="98" spans="1:12" ht="6" customHeight="1" x14ac:dyDescent="0.25">
      <c r="F98" s="21"/>
      <c r="H98" s="3"/>
      <c r="I98" s="3"/>
      <c r="J98" s="3"/>
      <c r="K98" s="3"/>
      <c r="L98" s="3"/>
    </row>
    <row r="99" spans="1:12" x14ac:dyDescent="0.25">
      <c r="B99" s="10" t="s">
        <v>2</v>
      </c>
      <c r="C99" s="10" t="s">
        <v>3</v>
      </c>
      <c r="D99" s="10" t="s">
        <v>4</v>
      </c>
      <c r="E99" s="10" t="s">
        <v>5</v>
      </c>
      <c r="F99" s="22"/>
      <c r="I99" s="28" t="s">
        <v>2</v>
      </c>
      <c r="J99" s="28" t="s">
        <v>3</v>
      </c>
      <c r="K99" s="28" t="s">
        <v>4</v>
      </c>
      <c r="L99" s="28" t="s">
        <v>5</v>
      </c>
    </row>
    <row r="100" spans="1:12" x14ac:dyDescent="0.25">
      <c r="A100" s="28" t="s">
        <v>12</v>
      </c>
      <c r="B100" s="8">
        <v>0.08</v>
      </c>
      <c r="C100" s="9">
        <v>0.08</v>
      </c>
      <c r="D100" s="9">
        <v>0</v>
      </c>
      <c r="E100" s="9">
        <v>0</v>
      </c>
      <c r="F100" s="19"/>
      <c r="H100" s="28" t="s">
        <v>6</v>
      </c>
      <c r="I100" s="6">
        <v>1.3605442176870748E-2</v>
      </c>
      <c r="J100" s="2">
        <v>1.3605442176870748E-2</v>
      </c>
      <c r="K100" s="2">
        <v>0</v>
      </c>
      <c r="L100" s="2">
        <v>1</v>
      </c>
    </row>
    <row r="101" spans="1:12" x14ac:dyDescent="0.25">
      <c r="A101" s="28" t="s">
        <v>13</v>
      </c>
      <c r="B101" s="6">
        <v>5.8479532163742687E-3</v>
      </c>
      <c r="C101" s="2">
        <v>5.6593095642331632E-3</v>
      </c>
      <c r="D101" s="2">
        <v>1.8864365214110544E-4</v>
      </c>
      <c r="E101" s="2">
        <v>0</v>
      </c>
      <c r="F101" s="19"/>
      <c r="H101" s="28" t="s">
        <v>7</v>
      </c>
      <c r="I101" s="6">
        <v>8.1195587160231272E-2</v>
      </c>
      <c r="J101" s="2">
        <v>8.0730378148468132E-2</v>
      </c>
      <c r="K101" s="2">
        <v>4.6520901176314217E-4</v>
      </c>
      <c r="L101" s="2">
        <v>4.2766523429506854E-2</v>
      </c>
    </row>
    <row r="102" spans="1:12" x14ac:dyDescent="0.25">
      <c r="A102" s="28" t="s">
        <v>14</v>
      </c>
      <c r="B102" s="6">
        <v>8.9373888998617416E-3</v>
      </c>
      <c r="C102" s="2">
        <v>7.7029429192178554E-3</v>
      </c>
      <c r="D102" s="2">
        <v>1.2344459806438871E-3</v>
      </c>
      <c r="E102" s="2">
        <v>1.1049723756906077E-2</v>
      </c>
      <c r="F102" s="19"/>
      <c r="H102" s="28" t="s">
        <v>8</v>
      </c>
      <c r="I102" s="6">
        <v>0.5</v>
      </c>
      <c r="J102" s="6">
        <v>0.5</v>
      </c>
      <c r="K102" s="6">
        <v>0</v>
      </c>
      <c r="L102" s="6">
        <v>1</v>
      </c>
    </row>
    <row r="103" spans="1:12" x14ac:dyDescent="0.25">
      <c r="A103" s="28" t="s">
        <v>15</v>
      </c>
      <c r="B103" s="6">
        <v>7.1404848887412819E-3</v>
      </c>
      <c r="C103" s="2">
        <v>7.1404848887412819E-3</v>
      </c>
      <c r="D103" s="2">
        <v>0</v>
      </c>
      <c r="E103" s="2">
        <v>0</v>
      </c>
      <c r="F103" s="19"/>
      <c r="H103" s="28" t="s">
        <v>9</v>
      </c>
      <c r="I103" s="6">
        <v>0.11538461538461539</v>
      </c>
      <c r="J103" s="6">
        <v>0.11538461538461539</v>
      </c>
      <c r="K103" s="6">
        <v>0</v>
      </c>
      <c r="L103" s="6">
        <v>0.44444444444444442</v>
      </c>
    </row>
    <row r="104" spans="1:12" x14ac:dyDescent="0.25">
      <c r="A104" s="28" t="s">
        <v>16</v>
      </c>
      <c r="B104" s="6">
        <v>5.0359712230215826E-2</v>
      </c>
      <c r="C104" s="2">
        <v>4.6762589928057555E-2</v>
      </c>
      <c r="D104" s="2">
        <v>3.5971223021582736E-3</v>
      </c>
      <c r="E104" s="2">
        <v>0.7142857142857143</v>
      </c>
      <c r="F104" s="19"/>
    </row>
    <row r="105" spans="1:12" x14ac:dyDescent="0.25">
      <c r="A105" s="28" t="s">
        <v>17</v>
      </c>
      <c r="B105" s="6">
        <v>6.411993136458051E-3</v>
      </c>
      <c r="C105" s="2">
        <v>5.7196182907372287E-3</v>
      </c>
      <c r="D105" s="2">
        <v>6.9237484572082242E-4</v>
      </c>
      <c r="E105" s="2">
        <v>9.3896713615023476E-3</v>
      </c>
      <c r="F105" s="19"/>
    </row>
    <row r="106" spans="1:12" x14ac:dyDescent="0.25">
      <c r="H106" s="24"/>
      <c r="I106" s="24"/>
      <c r="J106" s="24"/>
      <c r="K106" s="24"/>
      <c r="L106" s="24"/>
    </row>
    <row r="107" spans="1:12" x14ac:dyDescent="0.25">
      <c r="A107" s="23" t="s">
        <v>2</v>
      </c>
      <c r="B107" s="24" t="s">
        <v>20</v>
      </c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4.5" customHeight="1" x14ac:dyDescent="0.25">
      <c r="A108" s="25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x14ac:dyDescent="0.25">
      <c r="A109" s="23" t="s">
        <v>3</v>
      </c>
      <c r="B109" s="39" t="s">
        <v>21</v>
      </c>
      <c r="C109" s="39"/>
      <c r="D109" s="39"/>
      <c r="E109" s="39"/>
      <c r="F109" s="39"/>
      <c r="G109" s="39"/>
      <c r="H109" s="39"/>
      <c r="I109" s="39"/>
      <c r="J109" s="39"/>
      <c r="K109" s="39"/>
      <c r="L109" s="39"/>
    </row>
    <row r="110" spans="1:12" x14ac:dyDescent="0.25">
      <c r="A110" s="25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</row>
    <row r="111" spans="1:12" ht="4.5" customHeight="1" x14ac:dyDescent="0.25">
      <c r="A111" s="25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</row>
    <row r="112" spans="1:12" x14ac:dyDescent="0.25">
      <c r="A112" s="23" t="s">
        <v>4</v>
      </c>
      <c r="B112" s="24" t="s">
        <v>22</v>
      </c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4.5" customHeight="1" x14ac:dyDescent="0.25">
      <c r="A113" s="25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x14ac:dyDescent="0.25">
      <c r="A114" s="23" t="s">
        <v>5</v>
      </c>
      <c r="B114" s="39" t="s">
        <v>23</v>
      </c>
      <c r="C114" s="39"/>
      <c r="D114" s="39"/>
      <c r="E114" s="39"/>
      <c r="F114" s="39"/>
      <c r="G114" s="39"/>
      <c r="H114" s="39"/>
      <c r="I114" s="39"/>
      <c r="J114" s="39"/>
      <c r="K114" s="39"/>
      <c r="L114" s="39"/>
    </row>
    <row r="115" spans="1:12" x14ac:dyDescent="0.25">
      <c r="A115" s="24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</row>
    <row r="118" spans="1:12" ht="18.75" x14ac:dyDescent="0.25">
      <c r="A118" s="35" t="s">
        <v>26</v>
      </c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7"/>
    </row>
    <row r="119" spans="1:12" ht="5.25" customHeight="1" x14ac:dyDescent="0.25">
      <c r="A119" s="1"/>
    </row>
    <row r="120" spans="1:12" x14ac:dyDescent="0.25">
      <c r="A120" s="38" t="s">
        <v>18</v>
      </c>
      <c r="B120" s="38"/>
      <c r="C120" s="38"/>
      <c r="D120" s="38"/>
      <c r="E120" s="38"/>
      <c r="F120" s="20"/>
      <c r="H120" s="38" t="s">
        <v>10</v>
      </c>
      <c r="I120" s="38"/>
      <c r="J120" s="38"/>
      <c r="K120" s="38"/>
      <c r="L120" s="38"/>
    </row>
    <row r="121" spans="1:12" ht="5.25" customHeight="1" x14ac:dyDescent="0.25">
      <c r="F121" s="21"/>
      <c r="H121" s="3"/>
      <c r="I121" s="3"/>
      <c r="J121" s="3"/>
      <c r="K121" s="3"/>
      <c r="L121" s="3"/>
    </row>
    <row r="122" spans="1:12" x14ac:dyDescent="0.25">
      <c r="B122" s="10" t="s">
        <v>2</v>
      </c>
      <c r="C122" s="10" t="s">
        <v>3</v>
      </c>
      <c r="D122" s="10" t="s">
        <v>4</v>
      </c>
      <c r="E122" s="10" t="s">
        <v>5</v>
      </c>
      <c r="F122" s="22"/>
      <c r="I122" s="30" t="s">
        <v>2</v>
      </c>
      <c r="J122" s="30" t="s">
        <v>3</v>
      </c>
      <c r="K122" s="30" t="s">
        <v>4</v>
      </c>
      <c r="L122" s="30" t="s">
        <v>5</v>
      </c>
    </row>
    <row r="123" spans="1:12" x14ac:dyDescent="0.25">
      <c r="A123" s="30" t="s">
        <v>11</v>
      </c>
      <c r="B123" s="2">
        <v>6.6666666666666666E-2</v>
      </c>
      <c r="C123" s="2">
        <v>6.6666666666666666E-2</v>
      </c>
      <c r="D123" s="2">
        <v>0</v>
      </c>
      <c r="E123" s="2">
        <v>0</v>
      </c>
      <c r="F123" s="19"/>
      <c r="H123" s="30" t="s">
        <v>7</v>
      </c>
      <c r="I123" s="6">
        <v>4.3886404222703353E-2</v>
      </c>
      <c r="J123" s="2">
        <v>4.3538726551511607E-2</v>
      </c>
      <c r="K123" s="2">
        <v>3.4767767119174423E-4</v>
      </c>
      <c r="L123" s="2">
        <v>4.5732805185451926E-2</v>
      </c>
    </row>
    <row r="124" spans="1:12" x14ac:dyDescent="0.25">
      <c r="A124" s="30" t="s">
        <v>12</v>
      </c>
      <c r="B124" s="2">
        <v>2.1505376344086023E-2</v>
      </c>
      <c r="C124" s="2">
        <v>2.1505376344086023E-2</v>
      </c>
      <c r="D124" s="2">
        <v>0</v>
      </c>
      <c r="E124" s="2">
        <v>0</v>
      </c>
      <c r="F124" s="19"/>
      <c r="H124" s="30" t="s">
        <v>9</v>
      </c>
      <c r="I124" s="6">
        <v>0.26262626262626265</v>
      </c>
      <c r="J124" s="2">
        <v>0.26262626262626265</v>
      </c>
      <c r="K124" s="2">
        <v>0</v>
      </c>
      <c r="L124" s="2">
        <v>0.46153846153846156</v>
      </c>
    </row>
    <row r="125" spans="1:12" x14ac:dyDescent="0.25">
      <c r="A125" s="30" t="s">
        <v>13</v>
      </c>
      <c r="B125" s="2">
        <v>5.4373522458628842E-3</v>
      </c>
      <c r="C125" s="2">
        <v>4.7281323877068557E-3</v>
      </c>
      <c r="D125" s="2">
        <v>7.0921985815602842E-4</v>
      </c>
      <c r="E125" s="2">
        <v>0</v>
      </c>
      <c r="F125" s="19"/>
    </row>
    <row r="126" spans="1:12" x14ac:dyDescent="0.25">
      <c r="A126" s="30" t="s">
        <v>14</v>
      </c>
      <c r="B126" s="2">
        <v>7.1295722256664602E-3</v>
      </c>
      <c r="C126" s="2">
        <v>7.1295722256664602E-3</v>
      </c>
      <c r="D126" s="2">
        <v>0</v>
      </c>
      <c r="E126" s="2">
        <v>0</v>
      </c>
      <c r="F126" s="19"/>
    </row>
    <row r="127" spans="1:12" x14ac:dyDescent="0.25">
      <c r="A127" s="30" t="s">
        <v>15</v>
      </c>
      <c r="B127" s="2">
        <v>6.4193092823212226E-3</v>
      </c>
      <c r="C127" s="2">
        <v>5.9057645397355245E-3</v>
      </c>
      <c r="D127" s="2">
        <v>5.135447425856978E-4</v>
      </c>
      <c r="E127" s="2">
        <v>0</v>
      </c>
      <c r="F127" s="19"/>
    </row>
    <row r="128" spans="1:12" x14ac:dyDescent="0.25">
      <c r="A128" s="30" t="s">
        <v>16</v>
      </c>
      <c r="B128" s="2">
        <v>2.9900332225913623E-2</v>
      </c>
      <c r="C128" s="2">
        <v>2.9900332225913623E-2</v>
      </c>
      <c r="D128" s="2">
        <v>0</v>
      </c>
      <c r="E128" s="2">
        <v>0.44444444444444442</v>
      </c>
      <c r="F128" s="19"/>
      <c r="H128" s="24"/>
      <c r="I128" s="24"/>
      <c r="J128" s="24"/>
      <c r="K128" s="24"/>
      <c r="L128" s="24"/>
    </row>
    <row r="129" spans="1:12" x14ac:dyDescent="0.25">
      <c r="A129" s="30" t="s">
        <v>17</v>
      </c>
      <c r="B129" s="2">
        <v>8.6339217191097467E-3</v>
      </c>
      <c r="C129" s="2">
        <v>7.4740110235121749E-3</v>
      </c>
      <c r="D129" s="2">
        <v>1.1599106955975721E-3</v>
      </c>
      <c r="E129" s="2">
        <v>2.9292929292929294E-2</v>
      </c>
      <c r="F129" s="19"/>
      <c r="H129" s="24"/>
      <c r="I129" s="24"/>
      <c r="J129" s="24"/>
      <c r="K129" s="24"/>
      <c r="L129" s="24"/>
    </row>
    <row r="130" spans="1:12" x14ac:dyDescent="0.25">
      <c r="H130" s="24"/>
      <c r="I130" s="24"/>
      <c r="J130" s="24"/>
      <c r="K130" s="24"/>
      <c r="L130" s="24"/>
    </row>
    <row r="131" spans="1:12" x14ac:dyDescent="0.25">
      <c r="A131" s="23" t="s">
        <v>2</v>
      </c>
      <c r="B131" s="24" t="s">
        <v>20</v>
      </c>
      <c r="C131" s="24"/>
      <c r="D131" s="24"/>
      <c r="E131" s="24"/>
      <c r="F131" s="24"/>
      <c r="G131" s="24"/>
      <c r="H131" s="24"/>
      <c r="I131" s="24"/>
      <c r="J131" s="24"/>
      <c r="K131" s="24"/>
      <c r="L131" s="24"/>
    </row>
    <row r="132" spans="1:12" ht="6" customHeight="1" x14ac:dyDescent="0.25">
      <c r="A132" s="25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</row>
    <row r="133" spans="1:12" ht="15" customHeight="1" x14ac:dyDescent="0.25">
      <c r="A133" s="23" t="s">
        <v>3</v>
      </c>
      <c r="B133" s="39" t="s">
        <v>21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</row>
    <row r="134" spans="1:12" x14ac:dyDescent="0.25">
      <c r="A134" s="25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</row>
    <row r="135" spans="1:12" ht="4.5" customHeight="1" x14ac:dyDescent="0.25">
      <c r="A135" s="25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1:12" x14ac:dyDescent="0.25">
      <c r="A136" s="23" t="s">
        <v>4</v>
      </c>
      <c r="B136" s="24" t="s">
        <v>22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</row>
    <row r="137" spans="1:12" ht="4.5" customHeight="1" x14ac:dyDescent="0.25">
      <c r="A137" s="25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</row>
    <row r="138" spans="1:12" ht="15" customHeight="1" x14ac:dyDescent="0.25">
      <c r="A138" s="23" t="s">
        <v>5</v>
      </c>
      <c r="B138" s="39" t="s">
        <v>23</v>
      </c>
      <c r="C138" s="39"/>
      <c r="D138" s="39"/>
      <c r="E138" s="39"/>
      <c r="F138" s="39"/>
      <c r="G138" s="39"/>
      <c r="H138" s="39"/>
      <c r="I138" s="39"/>
      <c r="J138" s="39"/>
      <c r="K138" s="39"/>
      <c r="L138" s="39"/>
    </row>
    <row r="139" spans="1:12" x14ac:dyDescent="0.25">
      <c r="A139" s="24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</row>
    <row r="142" spans="1:12" ht="18.75" x14ac:dyDescent="0.25">
      <c r="A142" s="35" t="s">
        <v>27</v>
      </c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7"/>
    </row>
    <row r="143" spans="1:12" ht="5.25" customHeight="1" x14ac:dyDescent="0.25">
      <c r="A143" s="1"/>
    </row>
    <row r="144" spans="1:12" x14ac:dyDescent="0.25">
      <c r="A144" s="38" t="s">
        <v>18</v>
      </c>
      <c r="B144" s="38"/>
      <c r="C144" s="38"/>
      <c r="D144" s="38"/>
      <c r="E144" s="38"/>
      <c r="F144" s="20"/>
      <c r="H144" s="38" t="s">
        <v>10</v>
      </c>
      <c r="I144" s="38"/>
      <c r="J144" s="38"/>
      <c r="K144" s="38"/>
      <c r="L144" s="38"/>
    </row>
    <row r="145" spans="1:12" ht="5.25" customHeight="1" x14ac:dyDescent="0.25">
      <c r="F145" s="21"/>
      <c r="H145" s="3"/>
      <c r="I145" s="3"/>
      <c r="J145" s="3"/>
      <c r="K145" s="3"/>
      <c r="L145" s="3"/>
    </row>
    <row r="146" spans="1:12" x14ac:dyDescent="0.25">
      <c r="B146" s="10" t="s">
        <v>2</v>
      </c>
      <c r="C146" s="10" t="s">
        <v>3</v>
      </c>
      <c r="D146" s="10" t="s">
        <v>4</v>
      </c>
      <c r="E146" s="10" t="s">
        <v>5</v>
      </c>
      <c r="F146" s="22"/>
      <c r="I146" s="31" t="s">
        <v>2</v>
      </c>
      <c r="J146" s="31" t="s">
        <v>3</v>
      </c>
      <c r="K146" s="31" t="s">
        <v>4</v>
      </c>
      <c r="L146" s="31" t="s">
        <v>5</v>
      </c>
    </row>
    <row r="147" spans="1:12" x14ac:dyDescent="0.25">
      <c r="A147" s="31" t="s">
        <v>13</v>
      </c>
      <c r="B147" s="33">
        <v>9.8684210526315784E-3</v>
      </c>
      <c r="C147" s="33">
        <v>9.8684210526315784E-3</v>
      </c>
      <c r="D147" s="33">
        <v>0</v>
      </c>
      <c r="E147" s="33">
        <v>0</v>
      </c>
      <c r="F147" s="19"/>
      <c r="H147" s="31" t="s">
        <v>6</v>
      </c>
      <c r="I147" s="34">
        <v>2.0618556701030927E-2</v>
      </c>
      <c r="J147" s="33">
        <v>2.0618556701030927E-2</v>
      </c>
      <c r="K147" s="33">
        <v>0</v>
      </c>
      <c r="L147" s="33">
        <v>1</v>
      </c>
    </row>
    <row r="148" spans="1:12" x14ac:dyDescent="0.25">
      <c r="A148" s="31" t="s">
        <v>14</v>
      </c>
      <c r="B148" s="33">
        <v>5.7499589288647936E-3</v>
      </c>
      <c r="C148" s="33">
        <v>2.54641038278298E-3</v>
      </c>
      <c r="D148" s="33">
        <v>3.2035485460818135E-3</v>
      </c>
      <c r="E148" s="33">
        <v>1.4285714285714285E-2</v>
      </c>
      <c r="F148" s="19"/>
      <c r="H148" s="31" t="s">
        <v>7</v>
      </c>
      <c r="I148" s="34">
        <v>5.1085379944440346E-2</v>
      </c>
      <c r="J148" s="33">
        <v>5.0864124689628046E-2</v>
      </c>
      <c r="K148" s="33">
        <v>2.212552548123018E-4</v>
      </c>
      <c r="L148" s="33">
        <v>5.3416746871992299E-2</v>
      </c>
    </row>
    <row r="149" spans="1:12" x14ac:dyDescent="0.25">
      <c r="A149" s="31" t="s">
        <v>15</v>
      </c>
      <c r="B149" s="33">
        <v>7.9692223138224782E-3</v>
      </c>
      <c r="C149" s="33">
        <v>0</v>
      </c>
      <c r="D149" s="33">
        <v>7.9692223138224782E-3</v>
      </c>
      <c r="E149" s="33">
        <v>0</v>
      </c>
      <c r="F149" s="19"/>
      <c r="H149" s="31" t="s">
        <v>9</v>
      </c>
      <c r="I149" s="34">
        <v>0.4838709677419355</v>
      </c>
      <c r="J149" s="34">
        <v>0.4838709677419355</v>
      </c>
      <c r="K149" s="34">
        <v>0</v>
      </c>
      <c r="L149" s="34">
        <v>0.26666666666666666</v>
      </c>
    </row>
    <row r="150" spans="1:12" x14ac:dyDescent="0.25">
      <c r="A150" s="31" t="s">
        <v>16</v>
      </c>
      <c r="B150" s="33">
        <v>3.9426523297491037E-2</v>
      </c>
      <c r="C150" s="33">
        <v>2.5089605734767026E-2</v>
      </c>
      <c r="D150" s="33">
        <v>1.4336917562724014E-2</v>
      </c>
      <c r="E150" s="33">
        <v>0.45454545454545453</v>
      </c>
      <c r="F150" s="19"/>
    </row>
    <row r="151" spans="1:12" x14ac:dyDescent="0.25">
      <c r="A151" s="31" t="s">
        <v>17</v>
      </c>
      <c r="B151" s="33">
        <v>3.8903074046522847E-3</v>
      </c>
      <c r="C151" s="33">
        <v>3.2067391785118317E-3</v>
      </c>
      <c r="D151" s="33">
        <v>6.8356822614045322E-4</v>
      </c>
      <c r="E151" s="33">
        <v>3.6175710594315243E-2</v>
      </c>
      <c r="F151" s="19"/>
    </row>
    <row r="152" spans="1:12" x14ac:dyDescent="0.25">
      <c r="H152" s="24"/>
      <c r="I152" s="24"/>
      <c r="J152" s="24"/>
      <c r="K152" s="24"/>
      <c r="L152" s="24"/>
    </row>
    <row r="153" spans="1:12" x14ac:dyDescent="0.25">
      <c r="A153" s="23" t="s">
        <v>2</v>
      </c>
      <c r="B153" s="24" t="s">
        <v>20</v>
      </c>
      <c r="C153" s="24"/>
      <c r="D153" s="24"/>
      <c r="E153" s="24"/>
      <c r="F153" s="24"/>
      <c r="G153" s="24"/>
      <c r="H153" s="24"/>
      <c r="I153" s="24"/>
      <c r="J153" s="24"/>
      <c r="K153" s="24"/>
      <c r="L153" s="24"/>
    </row>
    <row r="154" spans="1:12" ht="6" customHeight="1" x14ac:dyDescent="0.25">
      <c r="A154" s="25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</row>
    <row r="155" spans="1:12" x14ac:dyDescent="0.25">
      <c r="A155" s="23" t="s">
        <v>3</v>
      </c>
      <c r="B155" s="39" t="s">
        <v>21</v>
      </c>
      <c r="C155" s="39"/>
      <c r="D155" s="39"/>
      <c r="E155" s="39"/>
      <c r="F155" s="39"/>
      <c r="G155" s="39"/>
      <c r="H155" s="39"/>
      <c r="I155" s="39"/>
      <c r="J155" s="39"/>
      <c r="K155" s="39"/>
      <c r="L155" s="39"/>
    </row>
    <row r="156" spans="1:12" x14ac:dyDescent="0.25">
      <c r="A156" s="25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</row>
    <row r="157" spans="1:12" ht="6" customHeight="1" x14ac:dyDescent="0.25">
      <c r="A157" s="25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1:12" x14ac:dyDescent="0.25">
      <c r="A158" s="23" t="s">
        <v>4</v>
      </c>
      <c r="B158" s="24" t="s">
        <v>22</v>
      </c>
      <c r="C158" s="24"/>
      <c r="D158" s="24"/>
      <c r="E158" s="24"/>
      <c r="F158" s="24"/>
      <c r="G158" s="24"/>
      <c r="H158" s="24"/>
      <c r="I158" s="24"/>
      <c r="J158" s="24"/>
      <c r="K158" s="24"/>
      <c r="L158" s="24"/>
    </row>
    <row r="159" spans="1:12" ht="6" customHeight="1" x14ac:dyDescent="0.25">
      <c r="A159" s="25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</row>
    <row r="160" spans="1:12" x14ac:dyDescent="0.25">
      <c r="A160" s="23" t="s">
        <v>5</v>
      </c>
      <c r="B160" s="39" t="s">
        <v>23</v>
      </c>
      <c r="C160" s="39"/>
      <c r="D160" s="39"/>
      <c r="E160" s="39"/>
      <c r="F160" s="39"/>
      <c r="G160" s="39"/>
      <c r="H160" s="39"/>
      <c r="I160" s="39"/>
      <c r="J160" s="39"/>
      <c r="K160" s="39"/>
      <c r="L160" s="39"/>
    </row>
    <row r="161" spans="1:12" x14ac:dyDescent="0.25">
      <c r="A161" s="24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</row>
    <row r="164" spans="1:12" ht="18.75" x14ac:dyDescent="0.25">
      <c r="A164" s="35" t="s">
        <v>28</v>
      </c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7"/>
    </row>
    <row r="165" spans="1:12" ht="5.25" customHeight="1" x14ac:dyDescent="0.25">
      <c r="A165" s="1"/>
    </row>
    <row r="166" spans="1:12" x14ac:dyDescent="0.25">
      <c r="A166" s="38" t="s">
        <v>18</v>
      </c>
      <c r="B166" s="38"/>
      <c r="C166" s="38"/>
      <c r="D166" s="38"/>
      <c r="E166" s="38"/>
      <c r="F166" s="20"/>
      <c r="H166" s="38" t="s">
        <v>10</v>
      </c>
      <c r="I166" s="38"/>
      <c r="J166" s="38"/>
      <c r="K166" s="38"/>
      <c r="L166" s="38"/>
    </row>
    <row r="167" spans="1:12" ht="5.25" customHeight="1" x14ac:dyDescent="0.25">
      <c r="F167" s="21"/>
      <c r="H167" s="3"/>
      <c r="I167" s="3"/>
      <c r="J167" s="3"/>
      <c r="K167" s="3"/>
      <c r="L167" s="3"/>
    </row>
    <row r="168" spans="1:12" x14ac:dyDescent="0.25">
      <c r="B168" s="10" t="s">
        <v>2</v>
      </c>
      <c r="C168" s="10" t="s">
        <v>3</v>
      </c>
      <c r="D168" s="10" t="s">
        <v>4</v>
      </c>
      <c r="E168" s="10" t="s">
        <v>5</v>
      </c>
      <c r="F168" s="22"/>
      <c r="I168" s="32" t="s">
        <v>2</v>
      </c>
      <c r="J168" s="32" t="s">
        <v>3</v>
      </c>
      <c r="K168" s="32" t="s">
        <v>4</v>
      </c>
      <c r="L168" s="32" t="s">
        <v>5</v>
      </c>
    </row>
    <row r="169" spans="1:12" x14ac:dyDescent="0.25">
      <c r="A169" s="40" t="s">
        <v>11</v>
      </c>
      <c r="B169" s="33">
        <v>1.7857142857142856E-2</v>
      </c>
      <c r="C169" s="33">
        <v>1.7857142857142856E-2</v>
      </c>
      <c r="D169" s="33">
        <v>0</v>
      </c>
      <c r="E169" s="33">
        <v>0</v>
      </c>
      <c r="F169" s="19"/>
      <c r="H169" s="32" t="s">
        <v>7</v>
      </c>
      <c r="I169" s="34">
        <v>3.6489017537885235E-2</v>
      </c>
      <c r="J169" s="33">
        <v>3.5671718031670359E-2</v>
      </c>
      <c r="K169" s="33">
        <v>8.1729950621488171E-4</v>
      </c>
      <c r="L169" s="33">
        <v>5.9729351376574896E-2</v>
      </c>
    </row>
    <row r="170" spans="1:12" x14ac:dyDescent="0.25">
      <c r="A170" s="40" t="s">
        <v>12</v>
      </c>
      <c r="B170" s="33">
        <v>4.3478260869565216E-2</v>
      </c>
      <c r="C170" s="33">
        <v>4.3478260869565216E-2</v>
      </c>
      <c r="D170" s="33">
        <v>0</v>
      </c>
      <c r="E170" s="33">
        <v>0</v>
      </c>
      <c r="F170" s="19"/>
      <c r="H170" s="32" t="s">
        <v>9</v>
      </c>
      <c r="I170" s="34">
        <v>0.59523809523809523</v>
      </c>
      <c r="J170" s="34">
        <v>0.59523809523809523</v>
      </c>
      <c r="K170" s="34">
        <v>0</v>
      </c>
      <c r="L170" s="34">
        <v>0.08</v>
      </c>
    </row>
    <row r="171" spans="1:12" x14ac:dyDescent="0.25">
      <c r="A171" s="41" t="s">
        <v>13</v>
      </c>
      <c r="B171" s="33">
        <v>6.0141020323517215E-3</v>
      </c>
      <c r="C171" s="33">
        <v>6.0141020323517215E-3</v>
      </c>
      <c r="D171" s="33">
        <v>0</v>
      </c>
      <c r="E171" s="33">
        <v>0</v>
      </c>
      <c r="F171" s="19"/>
    </row>
    <row r="172" spans="1:12" x14ac:dyDescent="0.25">
      <c r="A172" s="41" t="s">
        <v>14</v>
      </c>
      <c r="B172" s="33">
        <v>1.9530916844349679E-2</v>
      </c>
      <c r="C172" s="33">
        <v>1.8678038379530918E-2</v>
      </c>
      <c r="D172" s="33">
        <v>8.5287846481876329E-4</v>
      </c>
      <c r="E172" s="33">
        <v>8.7336244541484712E-3</v>
      </c>
      <c r="F172" s="19"/>
    </row>
    <row r="173" spans="1:12" x14ac:dyDescent="0.25">
      <c r="A173" s="41" t="s">
        <v>15</v>
      </c>
      <c r="B173" s="33">
        <v>1.6597510373443983E-3</v>
      </c>
      <c r="C173" s="33">
        <v>1.6597510373443983E-3</v>
      </c>
      <c r="D173" s="33">
        <v>0</v>
      </c>
      <c r="E173" s="33">
        <v>0</v>
      </c>
      <c r="F173" s="19"/>
    </row>
    <row r="174" spans="1:12" x14ac:dyDescent="0.25">
      <c r="A174" s="41" t="s">
        <v>16</v>
      </c>
      <c r="B174" s="33">
        <v>2.1021021021021023E-2</v>
      </c>
      <c r="C174" s="33">
        <v>2.1021021021021023E-2</v>
      </c>
      <c r="D174" s="33">
        <v>0</v>
      </c>
      <c r="E174" s="33">
        <v>0.42857142857142855</v>
      </c>
      <c r="F174" s="19"/>
    </row>
    <row r="175" spans="1:12" x14ac:dyDescent="0.25">
      <c r="A175" s="41" t="s">
        <v>17</v>
      </c>
      <c r="B175" s="33">
        <v>5.8577821979114864E-3</v>
      </c>
      <c r="C175" s="33">
        <v>5.4002983590253602E-3</v>
      </c>
      <c r="D175" s="33">
        <v>4.5748383888612632E-4</v>
      </c>
      <c r="E175" s="33">
        <v>2.7164685908319185E-2</v>
      </c>
      <c r="F175" s="19"/>
    </row>
    <row r="176" spans="1:12" ht="6" customHeight="1" x14ac:dyDescent="0.25">
      <c r="H176" s="24"/>
      <c r="I176" s="24"/>
      <c r="J176" s="24"/>
      <c r="K176" s="24"/>
      <c r="L176" s="24"/>
    </row>
    <row r="177" spans="1:12" x14ac:dyDescent="0.25">
      <c r="A177" s="23" t="s">
        <v>2</v>
      </c>
      <c r="B177" s="24" t="s">
        <v>20</v>
      </c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6" customHeight="1" x14ac:dyDescent="0.25">
      <c r="A178" s="25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x14ac:dyDescent="0.25">
      <c r="A179" s="23" t="s">
        <v>3</v>
      </c>
      <c r="B179" s="39" t="s">
        <v>21</v>
      </c>
      <c r="C179" s="39"/>
      <c r="D179" s="39"/>
      <c r="E179" s="39"/>
      <c r="F179" s="39"/>
      <c r="G179" s="39"/>
      <c r="H179" s="39"/>
      <c r="I179" s="39"/>
      <c r="J179" s="39"/>
      <c r="K179" s="39"/>
      <c r="L179" s="39"/>
    </row>
    <row r="180" spans="1:12" x14ac:dyDescent="0.25">
      <c r="A180" s="25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</row>
    <row r="181" spans="1:12" ht="6" customHeight="1" x14ac:dyDescent="0.25">
      <c r="A181" s="25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</row>
    <row r="182" spans="1:12" x14ac:dyDescent="0.25">
      <c r="A182" s="23" t="s">
        <v>4</v>
      </c>
      <c r="B182" s="24" t="s">
        <v>22</v>
      </c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6" customHeight="1" x14ac:dyDescent="0.25">
      <c r="A183" s="25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x14ac:dyDescent="0.25">
      <c r="A184" s="23" t="s">
        <v>5</v>
      </c>
      <c r="B184" s="39" t="s">
        <v>23</v>
      </c>
      <c r="C184" s="39"/>
      <c r="D184" s="39"/>
      <c r="E184" s="39"/>
      <c r="F184" s="39"/>
      <c r="G184" s="39"/>
      <c r="H184" s="39"/>
      <c r="I184" s="39"/>
      <c r="J184" s="39"/>
      <c r="K184" s="39"/>
      <c r="L184" s="39"/>
    </row>
    <row r="185" spans="1:12" x14ac:dyDescent="0.25">
      <c r="A185" s="24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</row>
    <row r="188" spans="1:12" ht="18.75" x14ac:dyDescent="0.25">
      <c r="A188" s="35" t="s">
        <v>29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7"/>
    </row>
    <row r="189" spans="1:12" ht="5.25" customHeight="1" x14ac:dyDescent="0.25">
      <c r="A189" s="1"/>
    </row>
    <row r="190" spans="1:12" x14ac:dyDescent="0.25">
      <c r="A190" s="38" t="s">
        <v>18</v>
      </c>
      <c r="B190" s="38"/>
      <c r="C190" s="38"/>
      <c r="D190" s="38"/>
      <c r="E190" s="38"/>
      <c r="F190" s="20"/>
      <c r="H190" s="38" t="s">
        <v>10</v>
      </c>
      <c r="I190" s="38"/>
      <c r="J190" s="38"/>
      <c r="K190" s="38"/>
      <c r="L190" s="38"/>
    </row>
    <row r="191" spans="1:12" ht="5.25" customHeight="1" x14ac:dyDescent="0.25">
      <c r="F191" s="21"/>
      <c r="H191" s="3"/>
      <c r="I191" s="3"/>
      <c r="J191" s="3"/>
      <c r="K191" s="3"/>
      <c r="L191" s="3"/>
    </row>
    <row r="192" spans="1:12" x14ac:dyDescent="0.25">
      <c r="B192" s="10" t="s">
        <v>2</v>
      </c>
      <c r="C192" s="10" t="s">
        <v>3</v>
      </c>
      <c r="D192" s="10" t="s">
        <v>4</v>
      </c>
      <c r="E192" s="10" t="s">
        <v>5</v>
      </c>
      <c r="F192" s="22"/>
      <c r="I192" s="32" t="s">
        <v>2</v>
      </c>
      <c r="J192" s="32" t="s">
        <v>3</v>
      </c>
      <c r="K192" s="32" t="s">
        <v>4</v>
      </c>
      <c r="L192" s="32" t="s">
        <v>5</v>
      </c>
    </row>
    <row r="193" spans="1:12" x14ac:dyDescent="0.25">
      <c r="A193" s="40" t="s">
        <v>11</v>
      </c>
      <c r="B193" s="33">
        <v>0.02</v>
      </c>
      <c r="C193" s="33">
        <v>1.5267175572519083E-2</v>
      </c>
      <c r="D193" s="33">
        <v>0</v>
      </c>
      <c r="E193" s="33">
        <v>0</v>
      </c>
      <c r="F193" s="19"/>
      <c r="H193" s="32" t="s">
        <v>7</v>
      </c>
      <c r="I193" s="34">
        <v>4.2924402297315346E-2</v>
      </c>
      <c r="J193" s="33">
        <v>4.2239882462935759E-2</v>
      </c>
      <c r="K193" s="33">
        <v>6.8451983437959132E-4</v>
      </c>
      <c r="L193" s="33">
        <v>5.0563982886036564E-2</v>
      </c>
    </row>
    <row r="194" spans="1:12" x14ac:dyDescent="0.25">
      <c r="A194" s="40" t="s">
        <v>12</v>
      </c>
      <c r="B194" s="33">
        <v>6.6666666666666666E-2</v>
      </c>
      <c r="C194" s="33">
        <v>1.5267175572519083E-2</v>
      </c>
      <c r="D194" s="33">
        <v>0</v>
      </c>
      <c r="E194" s="33">
        <v>0</v>
      </c>
      <c r="F194" s="19"/>
      <c r="H194" s="32" t="s">
        <v>9</v>
      </c>
      <c r="I194" s="34">
        <v>0.27722772277227725</v>
      </c>
      <c r="J194" s="34">
        <v>0.27722772277227725</v>
      </c>
      <c r="K194" s="34">
        <v>0</v>
      </c>
      <c r="L194" s="34">
        <v>0.48214285714285715</v>
      </c>
    </row>
    <row r="195" spans="1:12" x14ac:dyDescent="0.25">
      <c r="A195" s="41" t="s">
        <v>13</v>
      </c>
      <c r="B195" s="33">
        <v>4.66683951257454E-3</v>
      </c>
      <c r="C195" s="33">
        <v>1.5267175572519083E-2</v>
      </c>
      <c r="D195" s="33">
        <v>0</v>
      </c>
      <c r="E195" s="33">
        <v>0</v>
      </c>
      <c r="F195" s="19"/>
    </row>
    <row r="196" spans="1:12" x14ac:dyDescent="0.25">
      <c r="A196" s="41" t="s">
        <v>14</v>
      </c>
      <c r="B196" s="33">
        <v>3.134110787172012E-2</v>
      </c>
      <c r="C196" s="33">
        <v>3.0403998334027488E-2</v>
      </c>
      <c r="D196" s="33">
        <v>9.3710953769262804E-4</v>
      </c>
      <c r="E196" s="33">
        <v>6.6445182724252493E-3</v>
      </c>
      <c r="F196" s="19"/>
    </row>
    <row r="197" spans="1:12" x14ac:dyDescent="0.25">
      <c r="A197" s="41" t="s">
        <v>15</v>
      </c>
      <c r="B197" s="33">
        <v>9.3052109181141443E-2</v>
      </c>
      <c r="C197" s="33">
        <v>9.1811414392059559E-2</v>
      </c>
      <c r="D197" s="33">
        <v>1.2406947890818859E-3</v>
      </c>
      <c r="E197" s="33">
        <v>5.3333333333333332E-3</v>
      </c>
      <c r="F197" s="19"/>
    </row>
    <row r="198" spans="1:12" x14ac:dyDescent="0.25">
      <c r="A198" s="41" t="s">
        <v>16</v>
      </c>
      <c r="B198" s="33">
        <v>1.5267175572519083E-2</v>
      </c>
      <c r="C198" s="33">
        <v>1.5267175572519083E-2</v>
      </c>
      <c r="D198" s="33">
        <v>0</v>
      </c>
      <c r="E198" s="33">
        <v>0</v>
      </c>
      <c r="F198" s="19"/>
    </row>
    <row r="199" spans="1:12" x14ac:dyDescent="0.25">
      <c r="A199" s="41" t="s">
        <v>17</v>
      </c>
      <c r="B199" s="33">
        <v>7.2829205035170215E-3</v>
      </c>
      <c r="C199" s="33">
        <v>6.7458706102720613E-3</v>
      </c>
      <c r="D199" s="33">
        <v>5.3704989324496026E-4</v>
      </c>
      <c r="E199" s="33">
        <v>1.0791366906474821E-2</v>
      </c>
      <c r="F199" s="19"/>
    </row>
    <row r="200" spans="1:12" ht="6" customHeight="1" x14ac:dyDescent="0.25">
      <c r="H200" s="24"/>
      <c r="I200" s="24"/>
      <c r="J200" s="24"/>
      <c r="K200" s="24"/>
      <c r="L200" s="24"/>
    </row>
    <row r="201" spans="1:12" x14ac:dyDescent="0.25">
      <c r="A201" s="23" t="s">
        <v>2</v>
      </c>
      <c r="B201" s="24" t="s">
        <v>20</v>
      </c>
      <c r="C201" s="24"/>
      <c r="D201" s="24"/>
      <c r="E201" s="24"/>
      <c r="F201" s="24"/>
      <c r="G201" s="24"/>
      <c r="H201" s="24"/>
      <c r="I201" s="24"/>
      <c r="J201" s="24"/>
      <c r="K201" s="24"/>
      <c r="L201" s="24"/>
    </row>
    <row r="202" spans="1:12" ht="6" customHeight="1" x14ac:dyDescent="0.25">
      <c r="A202" s="25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</row>
    <row r="203" spans="1:12" x14ac:dyDescent="0.25">
      <c r="A203" s="23" t="s">
        <v>3</v>
      </c>
      <c r="B203" s="39" t="s">
        <v>21</v>
      </c>
      <c r="C203" s="39"/>
      <c r="D203" s="39"/>
      <c r="E203" s="39"/>
      <c r="F203" s="39"/>
      <c r="G203" s="39"/>
      <c r="H203" s="39"/>
      <c r="I203" s="39"/>
      <c r="J203" s="39"/>
      <c r="K203" s="39"/>
      <c r="L203" s="39"/>
    </row>
    <row r="204" spans="1:12" x14ac:dyDescent="0.25">
      <c r="A204" s="25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</row>
    <row r="205" spans="1:12" ht="6" customHeight="1" x14ac:dyDescent="0.25">
      <c r="A205" s="25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</row>
    <row r="206" spans="1:12" x14ac:dyDescent="0.25">
      <c r="A206" s="23" t="s">
        <v>4</v>
      </c>
      <c r="B206" s="24" t="s">
        <v>22</v>
      </c>
      <c r="C206" s="24"/>
      <c r="D206" s="24"/>
      <c r="E206" s="24"/>
      <c r="F206" s="24"/>
      <c r="G206" s="24"/>
      <c r="H206" s="24"/>
      <c r="I206" s="24"/>
      <c r="J206" s="24"/>
      <c r="K206" s="24"/>
      <c r="L206" s="24"/>
    </row>
    <row r="207" spans="1:12" ht="6" customHeight="1" x14ac:dyDescent="0.25">
      <c r="A207" s="25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</row>
    <row r="208" spans="1:12" x14ac:dyDescent="0.25">
      <c r="A208" s="23" t="s">
        <v>5</v>
      </c>
      <c r="B208" s="39" t="s">
        <v>23</v>
      </c>
      <c r="C208" s="39"/>
      <c r="D208" s="39"/>
      <c r="E208" s="39"/>
      <c r="F208" s="39"/>
      <c r="G208" s="39"/>
      <c r="H208" s="39"/>
      <c r="I208" s="39"/>
      <c r="J208" s="39"/>
      <c r="K208" s="39"/>
      <c r="L208" s="39"/>
    </row>
    <row r="209" spans="1:12" x14ac:dyDescent="0.25">
      <c r="A209" s="24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</row>
  </sheetData>
  <mergeCells count="45">
    <mergeCell ref="A188:L188"/>
    <mergeCell ref="A190:E190"/>
    <mergeCell ref="H190:L190"/>
    <mergeCell ref="B203:L204"/>
    <mergeCell ref="B208:L209"/>
    <mergeCell ref="A164:L164"/>
    <mergeCell ref="A166:E166"/>
    <mergeCell ref="H166:L166"/>
    <mergeCell ref="B179:L180"/>
    <mergeCell ref="B184:L185"/>
    <mergeCell ref="B133:L134"/>
    <mergeCell ref="B138:L139"/>
    <mergeCell ref="A118:L118"/>
    <mergeCell ref="A120:E120"/>
    <mergeCell ref="H120:L120"/>
    <mergeCell ref="B86:L87"/>
    <mergeCell ref="B91:L92"/>
    <mergeCell ref="A71:L71"/>
    <mergeCell ref="A73:E73"/>
    <mergeCell ref="H73:L73"/>
    <mergeCell ref="B43:L44"/>
    <mergeCell ref="B38:L39"/>
    <mergeCell ref="B62:L63"/>
    <mergeCell ref="B67:L68"/>
    <mergeCell ref="H49:L49"/>
    <mergeCell ref="A49:E49"/>
    <mergeCell ref="A47:L47"/>
    <mergeCell ref="A3:E3"/>
    <mergeCell ref="A1:L1"/>
    <mergeCell ref="H3:L3"/>
    <mergeCell ref="A23:L23"/>
    <mergeCell ref="A25:E25"/>
    <mergeCell ref="H25:L25"/>
    <mergeCell ref="B14:L15"/>
    <mergeCell ref="B19:L20"/>
    <mergeCell ref="A95:L95"/>
    <mergeCell ref="A97:E97"/>
    <mergeCell ref="H97:L97"/>
    <mergeCell ref="B109:L110"/>
    <mergeCell ref="B114:L115"/>
    <mergeCell ref="A142:L142"/>
    <mergeCell ref="A144:E144"/>
    <mergeCell ref="H144:L144"/>
    <mergeCell ref="B155:L156"/>
    <mergeCell ref="B160:L16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Augusto Poso Soares</dc:creator>
  <cp:lastModifiedBy>Rodrigo Augusto Poso Soares</cp:lastModifiedBy>
  <dcterms:created xsi:type="dcterms:W3CDTF">2018-04-02T14:46:01Z</dcterms:created>
  <dcterms:modified xsi:type="dcterms:W3CDTF">2018-10-08T20:42:50Z</dcterms:modified>
</cp:coreProperties>
</file>